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y &amp; Ed\Documents\Yakutat\Tetra Tech\"/>
    </mc:Choice>
  </mc:AlternateContent>
  <bookViews>
    <workbookView xWindow="0" yWindow="0" windowWidth="21600" windowHeight="9510"/>
  </bookViews>
  <sheets>
    <sheet name="Flow and Vol Calcs" sheetId="8" r:id="rId1"/>
    <sheet name="CALENDAR" sheetId="9" r:id="rId2"/>
  </sheets>
  <definedNames>
    <definedName name="_xlnm.Print_Area" localSheetId="0">'Flow and Vol Calcs'!$B$1:$AC$26</definedName>
  </definedNames>
  <calcPr calcId="171027"/>
</workbook>
</file>

<file path=xl/calcChain.xml><?xml version="1.0" encoding="utf-8"?>
<calcChain xmlns="http://schemas.openxmlformats.org/spreadsheetml/2006/main">
  <c r="AU14" i="9" l="1"/>
  <c r="AS14" i="9"/>
  <c r="AQ14" i="9"/>
  <c r="AO14" i="9"/>
  <c r="AM14" i="9"/>
  <c r="AK14" i="9"/>
  <c r="AI14" i="9"/>
  <c r="AG14" i="9"/>
  <c r="AE14" i="9"/>
  <c r="AC14" i="9"/>
  <c r="AC15" i="9" s="1"/>
  <c r="AE15" i="9" s="1"/>
  <c r="W14" i="9"/>
  <c r="U14" i="9"/>
  <c r="S14" i="9"/>
  <c r="Q14" i="9"/>
  <c r="O14" i="9"/>
  <c r="M14" i="9"/>
  <c r="K14" i="9"/>
  <c r="I14" i="9"/>
  <c r="G14" i="9"/>
  <c r="E14" i="9"/>
  <c r="E15" i="9" s="1"/>
  <c r="G15" i="9" s="1"/>
  <c r="I15" i="9" s="1"/>
  <c r="K15" i="9" s="1"/>
  <c r="M15" i="9" s="1"/>
  <c r="O15" i="9" s="1"/>
  <c r="Q15" i="9" s="1"/>
  <c r="S15" i="9" s="1"/>
  <c r="U15" i="9" s="1"/>
  <c r="W15" i="9" s="1"/>
  <c r="AU11" i="9"/>
  <c r="AS11" i="9"/>
  <c r="AQ11" i="9"/>
  <c r="AO11" i="9"/>
  <c r="AM11" i="9"/>
  <c r="AK11" i="9"/>
  <c r="AI11" i="9"/>
  <c r="AG11" i="9"/>
  <c r="AE11" i="9"/>
  <c r="AC11" i="9"/>
  <c r="AC12" i="9" s="1"/>
  <c r="E12" i="9"/>
  <c r="G12" i="9" s="1"/>
  <c r="I12" i="9" s="1"/>
  <c r="K12" i="9" s="1"/>
  <c r="M12" i="9" s="1"/>
  <c r="O12" i="9" s="1"/>
  <c r="Q12" i="9" s="1"/>
  <c r="S12" i="9" s="1"/>
  <c r="U12" i="9" s="1"/>
  <c r="W12" i="9" s="1"/>
  <c r="E11" i="9"/>
  <c r="I11" i="9"/>
  <c r="K11" i="9"/>
  <c r="M11" i="9"/>
  <c r="O11" i="9"/>
  <c r="Q11" i="9"/>
  <c r="S11" i="9"/>
  <c r="U11" i="9"/>
  <c r="W11" i="9"/>
  <c r="G11" i="9"/>
  <c r="Y1" i="9"/>
  <c r="P14" i="8"/>
  <c r="Q14" i="8" s="1"/>
  <c r="P8" i="8"/>
  <c r="Z10" i="8"/>
  <c r="Z11" i="8"/>
  <c r="AB11" i="8" s="1"/>
  <c r="Z12" i="8"/>
  <c r="AB12" i="8" s="1"/>
  <c r="Z13" i="8"/>
  <c r="Z14" i="8"/>
  <c r="Z15" i="8"/>
  <c r="AB15" i="8" s="1"/>
  <c r="Z16" i="8"/>
  <c r="AB16" i="8" s="1"/>
  <c r="Z17" i="8"/>
  <c r="Z18" i="8"/>
  <c r="Z19" i="8"/>
  <c r="Z9" i="8"/>
  <c r="AC9" i="8" s="1"/>
  <c r="Z8" i="8"/>
  <c r="AB8" i="8" s="1"/>
  <c r="W10" i="8"/>
  <c r="X10" i="8"/>
  <c r="Y10" i="8"/>
  <c r="AB10" i="8"/>
  <c r="W11" i="8"/>
  <c r="X11" i="8"/>
  <c r="Y11" i="8"/>
  <c r="W12" i="8"/>
  <c r="X12" i="8"/>
  <c r="Y12" i="8"/>
  <c r="W13" i="8"/>
  <c r="X13" i="8"/>
  <c r="Y13" i="8"/>
  <c r="AB13" i="8"/>
  <c r="W14" i="8"/>
  <c r="X14" i="8"/>
  <c r="Y14" i="8"/>
  <c r="AB14" i="8"/>
  <c r="W15" i="8"/>
  <c r="X15" i="8"/>
  <c r="Y15" i="8"/>
  <c r="W16" i="8"/>
  <c r="X16" i="8"/>
  <c r="Y16" i="8"/>
  <c r="W17" i="8"/>
  <c r="X17" i="8"/>
  <c r="Y17" i="8"/>
  <c r="AB17" i="8"/>
  <c r="W18" i="8"/>
  <c r="X18" i="8"/>
  <c r="Y18" i="8"/>
  <c r="AB18" i="8"/>
  <c r="W19" i="8"/>
  <c r="X19" i="8"/>
  <c r="Y19" i="8"/>
  <c r="AB19" i="8"/>
  <c r="Y9" i="8"/>
  <c r="X9" i="8"/>
  <c r="W9" i="8"/>
  <c r="X8" i="8"/>
  <c r="W8" i="8"/>
  <c r="Y8" i="8"/>
  <c r="T14" i="8"/>
  <c r="U14" i="8"/>
  <c r="AG15" i="9" l="1"/>
  <c r="AI15" i="9" s="1"/>
  <c r="AK15" i="9" s="1"/>
  <c r="AM15" i="9" s="1"/>
  <c r="AO15" i="9" s="1"/>
  <c r="AQ15" i="9" s="1"/>
  <c r="AS15" i="9" s="1"/>
  <c r="AU15" i="9" s="1"/>
  <c r="AC17" i="8"/>
  <c r="AE12" i="9"/>
  <c r="AC19" i="8"/>
  <c r="AC15" i="8"/>
  <c r="AC11" i="8"/>
  <c r="AC13" i="8"/>
  <c r="AC8" i="8"/>
  <c r="AC16" i="8"/>
  <c r="AC14" i="8"/>
  <c r="AC12" i="8"/>
  <c r="AC10" i="8"/>
  <c r="AC18" i="8"/>
  <c r="AB9" i="8"/>
  <c r="H16" i="8"/>
  <c r="J16" i="8" s="1"/>
  <c r="L16" i="8" s="1"/>
  <c r="H17" i="8"/>
  <c r="J17" i="8" s="1"/>
  <c r="L17" i="8" s="1"/>
  <c r="H18" i="8"/>
  <c r="J18" i="8" s="1"/>
  <c r="L18" i="8" s="1"/>
  <c r="H19" i="8"/>
  <c r="J19" i="8" s="1"/>
  <c r="L19" i="8" s="1"/>
  <c r="H15" i="8"/>
  <c r="J15" i="8" s="1"/>
  <c r="L15" i="8" s="1"/>
  <c r="H12" i="8"/>
  <c r="J12" i="8" s="1"/>
  <c r="L12" i="8" s="1"/>
  <c r="H13" i="8"/>
  <c r="J13" i="8" s="1"/>
  <c r="L13" i="8" s="1"/>
  <c r="H9" i="8"/>
  <c r="J9" i="8" s="1"/>
  <c r="AG12" i="9" l="1"/>
  <c r="L9" i="8"/>
  <c r="AI12" i="9" l="1"/>
  <c r="H14" i="8"/>
  <c r="J14" i="8" s="1"/>
  <c r="L14" i="8" s="1"/>
  <c r="H11" i="8"/>
  <c r="H10" i="8"/>
  <c r="Q8" i="8"/>
  <c r="H8" i="8"/>
  <c r="AK12" i="9" l="1"/>
  <c r="J8" i="8"/>
  <c r="L8" i="8" s="1"/>
  <c r="J10" i="8"/>
  <c r="L10" i="8" s="1"/>
  <c r="J11" i="8"/>
  <c r="L11" i="8" s="1"/>
  <c r="T8" i="8"/>
  <c r="U8" i="8"/>
  <c r="AM12" i="9" l="1"/>
  <c r="AO12" i="9" l="1"/>
  <c r="AQ12" i="9" l="1"/>
  <c r="AS12" i="9" l="1"/>
  <c r="AU12" i="9" l="1"/>
</calcChain>
</file>

<file path=xl/sharedStrings.xml><?xml version="1.0" encoding="utf-8"?>
<sst xmlns="http://schemas.openxmlformats.org/spreadsheetml/2006/main" count="121" uniqueCount="67">
  <si>
    <t>INCUBATION</t>
  </si>
  <si>
    <t>Nopad</t>
  </si>
  <si>
    <t>Number</t>
  </si>
  <si>
    <t>Max GPM</t>
  </si>
  <si>
    <t>Stack GPM</t>
  </si>
  <si>
    <t>FRY PONDING ***</t>
  </si>
  <si>
    <t>Chum typically pond at 0.3-0.4 g/fry</t>
  </si>
  <si>
    <t>Central Incubation Facility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</si>
  <si>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</si>
  <si>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</si>
  <si>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</si>
  <si>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</si>
  <si>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</si>
  <si>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</si>
  <si>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</si>
  <si>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</si>
  <si>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</si>
  <si>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</si>
  <si>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</si>
  <si>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</si>
  <si>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Chum</t>
  </si>
  <si>
    <t>Egg Capacity</t>
  </si>
  <si>
    <t>Eggs/Inc</t>
  </si>
  <si>
    <t>No. Inc</t>
  </si>
  <si>
    <t>No. Stacks</t>
  </si>
  <si>
    <t>Total GPM</t>
  </si>
  <si>
    <t>Type</t>
  </si>
  <si>
    <t>Species</t>
  </si>
  <si>
    <t>Unit **</t>
  </si>
  <si>
    <t>Fry No.</t>
  </si>
  <si>
    <t>Fry Final Wt [g]</t>
  </si>
  <si>
    <t>Biomass [Kg]</t>
  </si>
  <si>
    <r>
      <t>Vol [M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]</t>
    </r>
  </si>
  <si>
    <r>
      <t>Density [Kg/M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]</t>
    </r>
  </si>
  <si>
    <t>% Recirc Incub</t>
  </si>
  <si>
    <t>User Inputs</t>
  </si>
  <si>
    <t>% Recirc Fry Pond</t>
  </si>
  <si>
    <t xml:space="preserve"> Fish Culture Design Criteria</t>
  </si>
  <si>
    <t>Yakutat Regional Aquaculture Assn</t>
  </si>
  <si>
    <t>Option</t>
  </si>
  <si>
    <t>Enhancement</t>
  </si>
  <si>
    <t>Inc per stack</t>
  </si>
  <si>
    <t>NET PEN REARING</t>
  </si>
  <si>
    <t>Pink</t>
  </si>
  <si>
    <t>Raceway</t>
  </si>
  <si>
    <t>40x40x15</t>
  </si>
  <si>
    <r>
      <t>Volume of Each [M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]</t>
    </r>
  </si>
  <si>
    <r>
      <t>Total Volume [M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]</t>
    </r>
  </si>
  <si>
    <t>Total Fry at 95% Survival</t>
  </si>
  <si>
    <t>Number of Pens at 3M fry each</t>
  </si>
  <si>
    <t>*** Typically lasts 24 hrs with non-volitional outmigration</t>
  </si>
  <si>
    <t>Pinks typically pond at 0.2 g/fry</t>
  </si>
  <si>
    <t>* Assume (1) 40x8x4 raceway for outmigration</t>
  </si>
  <si>
    <t>**  Assume 1 change per hour max flow required.</t>
  </si>
  <si>
    <t>Unit *</t>
  </si>
  <si>
    <t>Flow** [GPM]</t>
  </si>
  <si>
    <t>NET PENS</t>
  </si>
  <si>
    <r>
      <t xml:space="preserve">CHUM OR PINK </t>
    </r>
    <r>
      <rPr>
        <sz val="11"/>
        <color theme="1"/>
        <rFont val="Calibri"/>
        <family val="2"/>
        <scheme val="minor"/>
      </rPr>
      <t>Enhancement</t>
    </r>
  </si>
  <si>
    <t>Approximate Annual Operating Schedule</t>
  </si>
  <si>
    <t>0.2 to 0.4 gr Transfer to Net Pens</t>
  </si>
  <si>
    <t>2 to 4  gr Release</t>
  </si>
  <si>
    <t>Surface Water</t>
  </si>
  <si>
    <t>Ground Water</t>
  </si>
  <si>
    <t>Assumed Water Temp [C]</t>
  </si>
  <si>
    <t>CTUs</t>
  </si>
  <si>
    <t xml:space="preserve"> Cumul CTUs</t>
  </si>
  <si>
    <t>Cumul CTUs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</si>
</sst>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E9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7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5" xfId="0" applyFill="1" applyBorder="1"/>
    <xf numFmtId="0" fontId="4" fillId="0" borderId="0" xfId="0" applyFont="1" applyBorder="1"/>
    <xf numFmtId="164" fontId="4" fillId="0" borderId="0" xfId="1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5" borderId="12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/>
    <xf numFmtId="164" fontId="8" fillId="5" borderId="8" xfId="1" applyNumberFormat="1" applyFont="1" applyFill="1" applyBorder="1" applyAlignment="1">
      <alignment horizontal="left"/>
    </xf>
    <xf numFmtId="164" fontId="8" fillId="5" borderId="0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164" fontId="4" fillId="5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4" fillId="0" borderId="1" xfId="0" applyFont="1" applyBorder="1"/>
    <xf numFmtId="164" fontId="8" fillId="5" borderId="2" xfId="1" applyNumberFormat="1" applyFont="1" applyFill="1" applyBorder="1" applyAlignment="1">
      <alignment horizontal="left"/>
    </xf>
    <xf numFmtId="0" fontId="4" fillId="0" borderId="4" xfId="0" applyFont="1" applyBorder="1"/>
    <xf numFmtId="164" fontId="8" fillId="5" borderId="5" xfId="1" applyNumberFormat="1" applyFont="1" applyFill="1" applyBorder="1" applyAlignment="1">
      <alignment horizontal="left"/>
    </xf>
    <xf numFmtId="164" fontId="4" fillId="0" borderId="7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4" fillId="5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8" fillId="0" borderId="2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2" fontId="8" fillId="0" borderId="5" xfId="2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4" fontId="4" fillId="5" borderId="7" xfId="1" applyNumberFormat="1" applyFont="1" applyFill="1" applyBorder="1" applyAlignment="1">
      <alignment horizontal="center"/>
    </xf>
    <xf numFmtId="164" fontId="8" fillId="5" borderId="1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5" borderId="3" xfId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164" fontId="4" fillId="0" borderId="7" xfId="1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8" fillId="5" borderId="7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4" borderId="0" xfId="0" applyFont="1" applyFill="1" applyBorder="1"/>
    <xf numFmtId="9" fontId="4" fillId="4" borderId="0" xfId="3" applyFont="1" applyFill="1" applyBorder="1"/>
    <xf numFmtId="0" fontId="0" fillId="0" borderId="4" xfId="0" applyFill="1" applyBorder="1"/>
    <xf numFmtId="0" fontId="3" fillId="2" borderId="7" xfId="0" applyFont="1" applyFill="1" applyBorder="1"/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Border="1" applyAlignment="1"/>
    <xf numFmtId="0" fontId="3" fillId="0" borderId="6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164" fontId="9" fillId="0" borderId="0" xfId="1" applyNumberFormat="1" applyFont="1" applyBorder="1"/>
    <xf numFmtId="0" fontId="1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2" borderId="7" xfId="0" applyFont="1" applyFill="1" applyBorder="1" applyAlignment="1">
      <alignment horizontal="right"/>
    </xf>
    <xf numFmtId="165" fontId="4" fillId="5" borderId="7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65" fontId="8" fillId="0" borderId="8" xfId="2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165" fontId="8" fillId="0" borderId="5" xfId="2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64" fontId="14" fillId="0" borderId="7" xfId="0" applyNumberFormat="1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left" vertical="center"/>
    </xf>
    <xf numFmtId="164" fontId="14" fillId="0" borderId="3" xfId="0" applyNumberFormat="1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164" fontId="4" fillId="0" borderId="0" xfId="1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10" xfId="0" applyFont="1" applyBorder="1" applyAlignment="1">
      <alignment horizontal="right" vertical="center" textRotation="90" wrapText="1"/>
    </xf>
    <xf numFmtId="0" fontId="3" fillId="0" borderId="11" xfId="0" applyFont="1" applyBorder="1" applyAlignment="1">
      <alignment horizontal="right" vertical="center" textRotation="90" wrapText="1"/>
    </xf>
    <xf numFmtId="0" fontId="3" fillId="0" borderId="9" xfId="0" applyFont="1" applyBorder="1" applyAlignment="1">
      <alignment horizontal="right" vertical="center" textRotation="90" wrapText="1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rmal_DENSITY" xfId="2"/>
    <cellStyle name="Percent" xfId="3" builtinId="5"/>
  </cellStyles>
  <dxfs count="0"/>
  <tableStyles count="0" defaultTableStyle="TableStyleMedium2" defaultPivotStyle="PivotStyleLight16"/>
  <colors>
    <mruColors>
      <color rgb="FFFFFF99"/>
      <color rgb="FFFFF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7"/>
  <sheetViews>
    <sheetView tabSelected="1" workbookViewId="0">
      <selection activeCell="B1" sqref="B1"/>
    </sheetView>
  </sheetViews>
  <sheetFormatPr defaultRowHeight="12.75" x14ac:dyDescent="0.2"/>
  <cols>
    <col min="1" max="1" width="9.140625" style="10"/>
    <col min="2" max="2" width="6.5703125" style="34" customWidth="1"/>
    <col min="3" max="3" width="10" style="10" customWidth="1"/>
    <col min="4" max="4" width="8.7109375" style="10" bestFit="1" customWidth="1"/>
    <col min="5" max="5" width="13.28515625" style="11" bestFit="1" customWidth="1"/>
    <col min="6" max="6" width="7.28515625" style="10" customWidth="1"/>
    <col min="7" max="7" width="8.5703125" style="10" customWidth="1"/>
    <col min="8" max="9" width="7" style="10" customWidth="1"/>
    <col min="10" max="10" width="8" style="10" bestFit="1" customWidth="1"/>
    <col min="11" max="11" width="8" style="10" customWidth="1"/>
    <col min="12" max="12" width="8.28515625" style="10" customWidth="1"/>
    <col min="13" max="13" width="7.7109375" style="10" bestFit="1" customWidth="1"/>
    <col min="14" max="14" width="7.140625" style="10" customWidth="1"/>
    <col min="15" max="15" width="5.42578125" style="10" customWidth="1"/>
    <col min="16" max="16" width="6" style="10" customWidth="1"/>
    <col min="17" max="17" width="6.28515625" style="10" customWidth="1"/>
    <col min="18" max="18" width="9.85546875" style="11" customWidth="1"/>
    <col min="19" max="19" width="6.5703125" style="10" customWidth="1"/>
    <col min="20" max="20" width="7.42578125" style="11" customWidth="1"/>
    <col min="21" max="21" width="8" style="10" customWidth="1"/>
    <col min="22" max="23" width="9.140625" style="10"/>
    <col min="24" max="25" width="9.28515625" style="10" bestFit="1" customWidth="1"/>
    <col min="26" max="26" width="11" style="10" bestFit="1" customWidth="1"/>
    <col min="27" max="27" width="7.85546875" style="10" bestFit="1" customWidth="1"/>
    <col min="28" max="28" width="9.42578125" style="10" customWidth="1"/>
    <col min="29" max="29" width="7" style="10" bestFit="1" customWidth="1"/>
    <col min="30" max="30" width="9.85546875" style="10" customWidth="1"/>
    <col min="31" max="16384" width="9.140625" style="10"/>
  </cols>
  <sheetData>
    <row r="1" spans="2:29" ht="18.75" x14ac:dyDescent="0.3">
      <c r="B1" s="13"/>
      <c r="P1" s="53" t="s">
        <v>38</v>
      </c>
    </row>
    <row r="2" spans="2:29" ht="23.25" x14ac:dyDescent="0.35">
      <c r="P2" s="70" t="s">
        <v>7</v>
      </c>
    </row>
    <row r="3" spans="2:29" ht="23.25" x14ac:dyDescent="0.35">
      <c r="B3" s="61" t="s">
        <v>34</v>
      </c>
      <c r="C3" s="61"/>
      <c r="D3" s="62">
        <v>0</v>
      </c>
      <c r="P3" s="70" t="s">
        <v>37</v>
      </c>
    </row>
    <row r="4" spans="2:29" x14ac:dyDescent="0.2">
      <c r="B4" s="61" t="s">
        <v>36</v>
      </c>
      <c r="C4" s="61"/>
      <c r="D4" s="62">
        <v>0</v>
      </c>
      <c r="E4" s="10"/>
    </row>
    <row r="5" spans="2:29" ht="18.75" x14ac:dyDescent="0.3">
      <c r="B5" s="14" t="s">
        <v>35</v>
      </c>
      <c r="C5" s="15"/>
      <c r="E5" s="71"/>
    </row>
    <row r="6" spans="2:29" ht="15" customHeight="1" x14ac:dyDescent="0.2">
      <c r="B6" s="10"/>
      <c r="E6" s="97" t="s">
        <v>0</v>
      </c>
      <c r="F6" s="98"/>
      <c r="G6" s="98"/>
      <c r="H6" s="98"/>
      <c r="I6" s="98"/>
      <c r="J6" s="98"/>
      <c r="K6" s="98"/>
      <c r="L6" s="99"/>
      <c r="M6" s="94" t="s">
        <v>5</v>
      </c>
      <c r="N6" s="95"/>
      <c r="O6" s="95"/>
      <c r="P6" s="95"/>
      <c r="Q6" s="95"/>
      <c r="R6" s="95"/>
      <c r="S6" s="95"/>
      <c r="T6" s="95"/>
      <c r="U6" s="96"/>
      <c r="V6" s="94" t="s">
        <v>42</v>
      </c>
      <c r="W6" s="95"/>
      <c r="X6" s="95"/>
      <c r="Y6" s="95"/>
      <c r="Z6" s="95"/>
      <c r="AA6" s="95"/>
      <c r="AB6" s="95"/>
      <c r="AC6" s="96"/>
    </row>
    <row r="7" spans="2:29" s="17" customFormat="1" ht="49.5" customHeight="1" x14ac:dyDescent="0.2">
      <c r="B7" s="16"/>
      <c r="C7" s="54" t="s">
        <v>39</v>
      </c>
      <c r="D7" s="55" t="s">
        <v>27</v>
      </c>
      <c r="E7" s="54" t="s">
        <v>21</v>
      </c>
      <c r="F7" s="56" t="s">
        <v>26</v>
      </c>
      <c r="G7" s="56" t="s">
        <v>22</v>
      </c>
      <c r="H7" s="56" t="s">
        <v>23</v>
      </c>
      <c r="I7" s="56" t="s">
        <v>41</v>
      </c>
      <c r="J7" s="56" t="s">
        <v>24</v>
      </c>
      <c r="K7" s="56" t="s">
        <v>4</v>
      </c>
      <c r="L7" s="57" t="s">
        <v>25</v>
      </c>
      <c r="M7" s="54" t="s">
        <v>54</v>
      </c>
      <c r="N7" s="56" t="s">
        <v>2</v>
      </c>
      <c r="O7" s="56" t="s">
        <v>32</v>
      </c>
      <c r="P7" s="56" t="s">
        <v>55</v>
      </c>
      <c r="Q7" s="56" t="s">
        <v>3</v>
      </c>
      <c r="R7" s="56" t="s">
        <v>29</v>
      </c>
      <c r="S7" s="56" t="s">
        <v>30</v>
      </c>
      <c r="T7" s="56" t="s">
        <v>31</v>
      </c>
      <c r="U7" s="57" t="s">
        <v>33</v>
      </c>
      <c r="V7" s="54" t="s">
        <v>28</v>
      </c>
      <c r="W7" s="56" t="s">
        <v>46</v>
      </c>
      <c r="X7" s="56" t="s">
        <v>49</v>
      </c>
      <c r="Y7" s="56" t="s">
        <v>47</v>
      </c>
      <c r="Z7" s="56" t="s">
        <v>48</v>
      </c>
      <c r="AA7" s="56" t="s">
        <v>30</v>
      </c>
      <c r="AB7" s="56" t="s">
        <v>31</v>
      </c>
      <c r="AC7" s="57" t="s">
        <v>33</v>
      </c>
    </row>
    <row r="8" spans="2:29" x14ac:dyDescent="0.2">
      <c r="B8" s="100" t="s">
        <v>40</v>
      </c>
      <c r="C8" s="18"/>
      <c r="D8" s="19" t="s">
        <v>20</v>
      </c>
      <c r="E8" s="58">
        <v>10000000</v>
      </c>
      <c r="F8" s="48" t="s">
        <v>1</v>
      </c>
      <c r="G8" s="49">
        <v>180000</v>
      </c>
      <c r="H8" s="33">
        <f t="shared" ref="H8:H15" si="0">ROUNDUP(E8/G8,0)</f>
        <v>56</v>
      </c>
      <c r="I8" s="33">
        <v>6</v>
      </c>
      <c r="J8" s="32">
        <f>ROUNDUP(H8/I8,0)</f>
        <v>10</v>
      </c>
      <c r="K8" s="39">
        <v>20</v>
      </c>
      <c r="L8" s="84">
        <f t="shared" ref="L8:L15" si="1">K8*J8</f>
        <v>200</v>
      </c>
      <c r="M8" s="73" t="s">
        <v>44</v>
      </c>
      <c r="N8" s="39">
        <v>1</v>
      </c>
      <c r="O8" s="33">
        <v>40</v>
      </c>
      <c r="P8" s="93">
        <f>(O8*35.3*7.48)/60</f>
        <v>176.02933333333334</v>
      </c>
      <c r="Q8" s="87">
        <f>P8*N8</f>
        <v>176.02933333333334</v>
      </c>
      <c r="R8" s="31">
        <v>1500000</v>
      </c>
      <c r="S8" s="39">
        <v>0.4</v>
      </c>
      <c r="T8" s="31">
        <f>(R8*S8)/1000</f>
        <v>600</v>
      </c>
      <c r="U8" s="77">
        <f>(R8*S8/1000)/(O8*N8)</f>
        <v>15</v>
      </c>
      <c r="V8" s="73" t="s">
        <v>45</v>
      </c>
      <c r="W8" s="76">
        <f>(40*40*15)/35.3</f>
        <v>679.88668555240804</v>
      </c>
      <c r="X8" s="88">
        <f>ROUNDUP(E8/3000000,0)</f>
        <v>4</v>
      </c>
      <c r="Y8" s="76">
        <f>(40*40*15)/35.3</f>
        <v>679.88668555240804</v>
      </c>
      <c r="Z8" s="31">
        <f>E8*0.95</f>
        <v>9500000</v>
      </c>
      <c r="AA8" s="75">
        <v>2</v>
      </c>
      <c r="AB8" s="31">
        <f t="shared" ref="AB8" si="2">(Z8*AA8)/1000</f>
        <v>19000</v>
      </c>
      <c r="AC8" s="77">
        <f>(Z8*AA8/1000)/(Y8*X8)</f>
        <v>6.9864583333333323</v>
      </c>
    </row>
    <row r="9" spans="2:29" x14ac:dyDescent="0.2">
      <c r="B9" s="101"/>
      <c r="C9" s="27"/>
      <c r="D9" s="28" t="s">
        <v>20</v>
      </c>
      <c r="E9" s="50">
        <v>10000000</v>
      </c>
      <c r="F9" s="21" t="s">
        <v>1</v>
      </c>
      <c r="G9" s="22">
        <v>180000</v>
      </c>
      <c r="H9" s="23">
        <f t="shared" ref="H9" si="3">ROUNDUP(E9/G9,0)</f>
        <v>56</v>
      </c>
      <c r="I9" s="23">
        <v>3</v>
      </c>
      <c r="J9" s="24">
        <f>ROUNDUP(H9/I9,0)</f>
        <v>19</v>
      </c>
      <c r="K9" s="25">
        <v>15</v>
      </c>
      <c r="L9" s="85">
        <f t="shared" ref="L9" si="4">K9*J9</f>
        <v>285</v>
      </c>
      <c r="M9" s="40"/>
      <c r="N9" s="23"/>
      <c r="O9" s="23"/>
      <c r="P9" s="23"/>
      <c r="Q9" s="23"/>
      <c r="R9" s="35"/>
      <c r="S9" s="23"/>
      <c r="T9" s="26"/>
      <c r="U9" s="41"/>
      <c r="V9" s="40" t="s">
        <v>45</v>
      </c>
      <c r="W9" s="78">
        <f>(40*40*15)/35.3</f>
        <v>679.88668555240804</v>
      </c>
      <c r="X9" s="89">
        <f>ROUNDUP(E9/3000000,0)</f>
        <v>4</v>
      </c>
      <c r="Y9" s="78">
        <f>(40*40*15)/35.3</f>
        <v>679.88668555240804</v>
      </c>
      <c r="Z9" s="26">
        <f>E9*0.95</f>
        <v>9500000</v>
      </c>
      <c r="AA9" s="79">
        <v>2</v>
      </c>
      <c r="AB9" s="26">
        <f t="shared" ref="AB9" si="5">(Z9*AA9)/1000</f>
        <v>19000</v>
      </c>
      <c r="AC9" s="80">
        <f>(Z9*AA9/1000)/(Y9*X9)</f>
        <v>6.9864583333333323</v>
      </c>
    </row>
    <row r="10" spans="2:29" x14ac:dyDescent="0.2">
      <c r="B10" s="101"/>
      <c r="C10" s="27"/>
      <c r="D10" s="28" t="s">
        <v>20</v>
      </c>
      <c r="E10" s="20">
        <v>20000000</v>
      </c>
      <c r="F10" s="21" t="s">
        <v>1</v>
      </c>
      <c r="G10" s="22">
        <v>180000</v>
      </c>
      <c r="H10" s="23">
        <f t="shared" si="0"/>
        <v>112</v>
      </c>
      <c r="I10" s="23">
        <v>6</v>
      </c>
      <c r="J10" s="24">
        <f t="shared" ref="J10:J15" si="6">ROUNDUP(H10/I10,0)</f>
        <v>19</v>
      </c>
      <c r="K10" s="25">
        <v>20</v>
      </c>
      <c r="L10" s="85">
        <f t="shared" si="1"/>
        <v>380</v>
      </c>
      <c r="M10" s="40"/>
      <c r="N10" s="23"/>
      <c r="O10" s="23"/>
      <c r="P10" s="23"/>
      <c r="Q10" s="23"/>
      <c r="R10" s="35"/>
      <c r="S10" s="23"/>
      <c r="T10" s="26"/>
      <c r="U10" s="41"/>
      <c r="V10" s="40" t="s">
        <v>45</v>
      </c>
      <c r="W10" s="78">
        <f t="shared" ref="W10:W19" si="7">(40*40*15)/35.3</f>
        <v>679.88668555240804</v>
      </c>
      <c r="X10" s="89">
        <f t="shared" ref="X10:X19" si="8">ROUNDUP(E10/3000000,0)</f>
        <v>7</v>
      </c>
      <c r="Y10" s="78">
        <f t="shared" ref="Y10:Y19" si="9">(40*40*15)/35.3</f>
        <v>679.88668555240804</v>
      </c>
      <c r="Z10" s="26">
        <f t="shared" ref="Z10:Z19" si="10">E10*0.95</f>
        <v>19000000</v>
      </c>
      <c r="AA10" s="79">
        <v>2</v>
      </c>
      <c r="AB10" s="26">
        <f t="shared" ref="AB10:AB19" si="11">(Z10*AA10)/1000</f>
        <v>38000</v>
      </c>
      <c r="AC10" s="80">
        <f t="shared" ref="AC10:AC19" si="12">(Z10*AA10/1000)/(Y10*X10)</f>
        <v>7.9845238095238091</v>
      </c>
    </row>
    <row r="11" spans="2:29" x14ac:dyDescent="0.2">
      <c r="B11" s="101"/>
      <c r="C11" s="27"/>
      <c r="D11" s="28" t="s">
        <v>20</v>
      </c>
      <c r="E11" s="20">
        <v>20000000</v>
      </c>
      <c r="F11" s="21" t="s">
        <v>1</v>
      </c>
      <c r="G11" s="22">
        <v>180000</v>
      </c>
      <c r="H11" s="23">
        <f t="shared" si="0"/>
        <v>112</v>
      </c>
      <c r="I11" s="23">
        <v>3</v>
      </c>
      <c r="J11" s="24">
        <f t="shared" si="6"/>
        <v>38</v>
      </c>
      <c r="K11" s="25">
        <v>15</v>
      </c>
      <c r="L11" s="85">
        <f t="shared" si="1"/>
        <v>570</v>
      </c>
      <c r="M11" s="40"/>
      <c r="N11" s="23"/>
      <c r="O11" s="23"/>
      <c r="P11" s="23"/>
      <c r="Q11" s="23"/>
      <c r="R11" s="35"/>
      <c r="S11" s="23"/>
      <c r="T11" s="26"/>
      <c r="U11" s="41"/>
      <c r="V11" s="40" t="s">
        <v>45</v>
      </c>
      <c r="W11" s="78">
        <f t="shared" si="7"/>
        <v>679.88668555240804</v>
      </c>
      <c r="X11" s="89">
        <f t="shared" si="8"/>
        <v>7</v>
      </c>
      <c r="Y11" s="78">
        <f t="shared" si="9"/>
        <v>679.88668555240804</v>
      </c>
      <c r="Z11" s="26">
        <f t="shared" si="10"/>
        <v>19000000</v>
      </c>
      <c r="AA11" s="79">
        <v>2</v>
      </c>
      <c r="AB11" s="26">
        <f t="shared" si="11"/>
        <v>38000</v>
      </c>
      <c r="AC11" s="80">
        <f t="shared" si="12"/>
        <v>7.9845238095238091</v>
      </c>
    </row>
    <row r="12" spans="2:29" x14ac:dyDescent="0.2">
      <c r="B12" s="101"/>
      <c r="C12" s="27"/>
      <c r="D12" s="28" t="s">
        <v>20</v>
      </c>
      <c r="E12" s="20">
        <v>40000000</v>
      </c>
      <c r="F12" s="21" t="s">
        <v>1</v>
      </c>
      <c r="G12" s="22">
        <v>180000</v>
      </c>
      <c r="H12" s="23">
        <f t="shared" ref="H12:H13" si="13">ROUNDUP(E12/G12,0)</f>
        <v>223</v>
      </c>
      <c r="I12" s="23">
        <v>6</v>
      </c>
      <c r="J12" s="24">
        <f t="shared" ref="J12:J13" si="14">ROUNDUP(H12/I12,0)</f>
        <v>38</v>
      </c>
      <c r="K12" s="25">
        <v>20</v>
      </c>
      <c r="L12" s="85">
        <f t="shared" ref="L12:L13" si="15">K12*J12</f>
        <v>760</v>
      </c>
      <c r="M12" s="40"/>
      <c r="N12" s="23"/>
      <c r="O12" s="23"/>
      <c r="P12" s="23"/>
      <c r="Q12" s="23"/>
      <c r="R12" s="35"/>
      <c r="S12" s="23"/>
      <c r="T12" s="26"/>
      <c r="U12" s="41"/>
      <c r="V12" s="40" t="s">
        <v>45</v>
      </c>
      <c r="W12" s="78">
        <f t="shared" si="7"/>
        <v>679.88668555240804</v>
      </c>
      <c r="X12" s="89">
        <f t="shared" si="8"/>
        <v>14</v>
      </c>
      <c r="Y12" s="78">
        <f t="shared" si="9"/>
        <v>679.88668555240804</v>
      </c>
      <c r="Z12" s="26">
        <f t="shared" si="10"/>
        <v>38000000</v>
      </c>
      <c r="AA12" s="79">
        <v>2</v>
      </c>
      <c r="AB12" s="26">
        <f t="shared" si="11"/>
        <v>76000</v>
      </c>
      <c r="AC12" s="80">
        <f t="shared" si="12"/>
        <v>7.9845238095238091</v>
      </c>
    </row>
    <row r="13" spans="2:29" x14ac:dyDescent="0.2">
      <c r="B13" s="101"/>
      <c r="C13" s="29"/>
      <c r="D13" s="30" t="s">
        <v>20</v>
      </c>
      <c r="E13" s="59">
        <v>40000000</v>
      </c>
      <c r="F13" s="60" t="s">
        <v>1</v>
      </c>
      <c r="G13" s="52">
        <v>180000</v>
      </c>
      <c r="H13" s="44">
        <f t="shared" si="13"/>
        <v>223</v>
      </c>
      <c r="I13" s="44">
        <v>3</v>
      </c>
      <c r="J13" s="45">
        <f t="shared" si="14"/>
        <v>75</v>
      </c>
      <c r="K13" s="43">
        <v>15</v>
      </c>
      <c r="L13" s="86">
        <f t="shared" si="15"/>
        <v>1125</v>
      </c>
      <c r="M13" s="42"/>
      <c r="N13" s="44"/>
      <c r="O13" s="44"/>
      <c r="P13" s="44"/>
      <c r="Q13" s="44"/>
      <c r="R13" s="51"/>
      <c r="S13" s="44"/>
      <c r="T13" s="46"/>
      <c r="U13" s="47"/>
      <c r="V13" s="42" t="s">
        <v>45</v>
      </c>
      <c r="W13" s="81">
        <f t="shared" si="7"/>
        <v>679.88668555240804</v>
      </c>
      <c r="X13" s="90">
        <f t="shared" si="8"/>
        <v>14</v>
      </c>
      <c r="Y13" s="81">
        <f t="shared" si="9"/>
        <v>679.88668555240804</v>
      </c>
      <c r="Z13" s="46">
        <f t="shared" si="10"/>
        <v>38000000</v>
      </c>
      <c r="AA13" s="82">
        <v>2</v>
      </c>
      <c r="AB13" s="46">
        <f t="shared" si="11"/>
        <v>76000</v>
      </c>
      <c r="AC13" s="83">
        <f t="shared" si="12"/>
        <v>7.9845238095238091</v>
      </c>
    </row>
    <row r="14" spans="2:29" x14ac:dyDescent="0.2">
      <c r="B14" s="101"/>
      <c r="C14" s="27"/>
      <c r="D14" s="28" t="s">
        <v>43</v>
      </c>
      <c r="E14" s="20">
        <v>10000000</v>
      </c>
      <c r="F14" s="21" t="s">
        <v>1</v>
      </c>
      <c r="G14" s="22">
        <v>300000</v>
      </c>
      <c r="H14" s="23">
        <f t="shared" si="0"/>
        <v>34</v>
      </c>
      <c r="I14" s="23">
        <v>6</v>
      </c>
      <c r="J14" s="24">
        <f t="shared" si="6"/>
        <v>6</v>
      </c>
      <c r="K14" s="25">
        <v>20</v>
      </c>
      <c r="L14" s="85">
        <f t="shared" si="1"/>
        <v>120</v>
      </c>
      <c r="M14" s="40" t="s">
        <v>44</v>
      </c>
      <c r="N14" s="25">
        <v>1</v>
      </c>
      <c r="O14" s="23">
        <v>40</v>
      </c>
      <c r="P14" s="93">
        <f>(O14*35.3*7.48)/60</f>
        <v>176.02933333333334</v>
      </c>
      <c r="Q14" s="87">
        <f>P14*N14</f>
        <v>176.02933333333334</v>
      </c>
      <c r="R14" s="26">
        <v>1500000</v>
      </c>
      <c r="S14" s="25">
        <v>0.2</v>
      </c>
      <c r="T14" s="26">
        <f t="shared" ref="T14" si="16">(R14*S14)/1000</f>
        <v>300</v>
      </c>
      <c r="U14" s="41">
        <f t="shared" ref="U14" si="17">(R14*S14/1000)/(O14*N14)</f>
        <v>7.5</v>
      </c>
      <c r="V14" s="40" t="s">
        <v>45</v>
      </c>
      <c r="W14" s="78">
        <f t="shared" si="7"/>
        <v>679.88668555240804</v>
      </c>
      <c r="X14" s="89">
        <f t="shared" si="8"/>
        <v>4</v>
      </c>
      <c r="Y14" s="78">
        <f t="shared" si="9"/>
        <v>679.88668555240804</v>
      </c>
      <c r="Z14" s="26">
        <f t="shared" si="10"/>
        <v>9500000</v>
      </c>
      <c r="AA14" s="79">
        <v>2</v>
      </c>
      <c r="AB14" s="26">
        <f t="shared" si="11"/>
        <v>19000</v>
      </c>
      <c r="AC14" s="80">
        <f t="shared" si="12"/>
        <v>6.9864583333333323</v>
      </c>
    </row>
    <row r="15" spans="2:29" x14ac:dyDescent="0.2">
      <c r="B15" s="101"/>
      <c r="C15" s="27"/>
      <c r="D15" s="28" t="s">
        <v>43</v>
      </c>
      <c r="E15" s="20">
        <v>10000000</v>
      </c>
      <c r="F15" s="21" t="s">
        <v>1</v>
      </c>
      <c r="G15" s="22">
        <v>300000</v>
      </c>
      <c r="H15" s="23">
        <f t="shared" si="0"/>
        <v>34</v>
      </c>
      <c r="I15" s="23">
        <v>3</v>
      </c>
      <c r="J15" s="24">
        <f t="shared" si="6"/>
        <v>12</v>
      </c>
      <c r="K15" s="25">
        <v>15</v>
      </c>
      <c r="L15" s="85">
        <f t="shared" si="1"/>
        <v>180</v>
      </c>
      <c r="M15" s="40"/>
      <c r="N15" s="23"/>
      <c r="O15" s="23"/>
      <c r="P15" s="23"/>
      <c r="Q15" s="23"/>
      <c r="R15" s="35"/>
      <c r="S15" s="23"/>
      <c r="T15" s="26"/>
      <c r="U15" s="41"/>
      <c r="V15" s="40" t="s">
        <v>45</v>
      </c>
      <c r="W15" s="78">
        <f t="shared" si="7"/>
        <v>679.88668555240804</v>
      </c>
      <c r="X15" s="89">
        <f t="shared" si="8"/>
        <v>4</v>
      </c>
      <c r="Y15" s="78">
        <f t="shared" si="9"/>
        <v>679.88668555240804</v>
      </c>
      <c r="Z15" s="26">
        <f t="shared" si="10"/>
        <v>9500000</v>
      </c>
      <c r="AA15" s="79">
        <v>2</v>
      </c>
      <c r="AB15" s="26">
        <f t="shared" si="11"/>
        <v>19000</v>
      </c>
      <c r="AC15" s="80">
        <f t="shared" si="12"/>
        <v>6.9864583333333323</v>
      </c>
    </row>
    <row r="16" spans="2:29" x14ac:dyDescent="0.2">
      <c r="B16" s="101"/>
      <c r="C16" s="27"/>
      <c r="D16" s="28" t="s">
        <v>43</v>
      </c>
      <c r="E16" s="20">
        <v>20000000</v>
      </c>
      <c r="F16" s="21" t="s">
        <v>1</v>
      </c>
      <c r="G16" s="22">
        <v>300000</v>
      </c>
      <c r="H16" s="23">
        <f t="shared" ref="H16:H19" si="18">ROUNDUP(E16/G16,0)</f>
        <v>67</v>
      </c>
      <c r="I16" s="23">
        <v>6</v>
      </c>
      <c r="J16" s="24">
        <f t="shared" ref="J16:J19" si="19">ROUNDUP(H16/I16,0)</f>
        <v>12</v>
      </c>
      <c r="K16" s="25">
        <v>20</v>
      </c>
      <c r="L16" s="85">
        <f t="shared" ref="L16:L19" si="20">K16*J16</f>
        <v>240</v>
      </c>
      <c r="M16" s="40"/>
      <c r="N16" s="23"/>
      <c r="O16" s="23"/>
      <c r="P16" s="23"/>
      <c r="Q16" s="23"/>
      <c r="R16" s="35"/>
      <c r="S16" s="23"/>
      <c r="T16" s="26"/>
      <c r="U16" s="41"/>
      <c r="V16" s="40" t="s">
        <v>45</v>
      </c>
      <c r="W16" s="78">
        <f t="shared" si="7"/>
        <v>679.88668555240804</v>
      </c>
      <c r="X16" s="89">
        <f t="shared" si="8"/>
        <v>7</v>
      </c>
      <c r="Y16" s="78">
        <f t="shared" si="9"/>
        <v>679.88668555240804</v>
      </c>
      <c r="Z16" s="26">
        <f t="shared" si="10"/>
        <v>19000000</v>
      </c>
      <c r="AA16" s="79">
        <v>2</v>
      </c>
      <c r="AB16" s="26">
        <f t="shared" si="11"/>
        <v>38000</v>
      </c>
      <c r="AC16" s="80">
        <f t="shared" si="12"/>
        <v>7.9845238095238091</v>
      </c>
    </row>
    <row r="17" spans="2:29" x14ac:dyDescent="0.2">
      <c r="B17" s="101"/>
      <c r="C17" s="27"/>
      <c r="D17" s="28" t="s">
        <v>43</v>
      </c>
      <c r="E17" s="20">
        <v>20000000</v>
      </c>
      <c r="F17" s="21" t="s">
        <v>1</v>
      </c>
      <c r="G17" s="22">
        <v>300000</v>
      </c>
      <c r="H17" s="23">
        <f t="shared" si="18"/>
        <v>67</v>
      </c>
      <c r="I17" s="23">
        <v>3</v>
      </c>
      <c r="J17" s="24">
        <f t="shared" si="19"/>
        <v>23</v>
      </c>
      <c r="K17" s="25">
        <v>15</v>
      </c>
      <c r="L17" s="85">
        <f t="shared" si="20"/>
        <v>345</v>
      </c>
      <c r="M17" s="40"/>
      <c r="N17" s="23"/>
      <c r="O17" s="23"/>
      <c r="P17" s="23"/>
      <c r="Q17" s="23"/>
      <c r="R17" s="35"/>
      <c r="S17" s="23"/>
      <c r="T17" s="26"/>
      <c r="U17" s="41"/>
      <c r="V17" s="40" t="s">
        <v>45</v>
      </c>
      <c r="W17" s="78">
        <f t="shared" si="7"/>
        <v>679.88668555240804</v>
      </c>
      <c r="X17" s="89">
        <f t="shared" si="8"/>
        <v>7</v>
      </c>
      <c r="Y17" s="78">
        <f t="shared" si="9"/>
        <v>679.88668555240804</v>
      </c>
      <c r="Z17" s="26">
        <f t="shared" si="10"/>
        <v>19000000</v>
      </c>
      <c r="AA17" s="79">
        <v>2</v>
      </c>
      <c r="AB17" s="26">
        <f t="shared" si="11"/>
        <v>38000</v>
      </c>
      <c r="AC17" s="80">
        <f t="shared" si="12"/>
        <v>7.9845238095238091</v>
      </c>
    </row>
    <row r="18" spans="2:29" x14ac:dyDescent="0.2">
      <c r="B18" s="101"/>
      <c r="C18" s="27"/>
      <c r="D18" s="28" t="s">
        <v>43</v>
      </c>
      <c r="E18" s="20">
        <v>40000000</v>
      </c>
      <c r="F18" s="21" t="s">
        <v>1</v>
      </c>
      <c r="G18" s="22">
        <v>300000</v>
      </c>
      <c r="H18" s="23">
        <f t="shared" si="18"/>
        <v>134</v>
      </c>
      <c r="I18" s="23">
        <v>6</v>
      </c>
      <c r="J18" s="24">
        <f t="shared" si="19"/>
        <v>23</v>
      </c>
      <c r="K18" s="25">
        <v>20</v>
      </c>
      <c r="L18" s="85">
        <f t="shared" si="20"/>
        <v>460</v>
      </c>
      <c r="M18" s="40"/>
      <c r="N18" s="23"/>
      <c r="O18" s="23"/>
      <c r="P18" s="23"/>
      <c r="Q18" s="23"/>
      <c r="R18" s="35"/>
      <c r="S18" s="23"/>
      <c r="T18" s="26"/>
      <c r="U18" s="41"/>
      <c r="V18" s="40" t="s">
        <v>45</v>
      </c>
      <c r="W18" s="78">
        <f t="shared" si="7"/>
        <v>679.88668555240804</v>
      </c>
      <c r="X18" s="89">
        <f t="shared" si="8"/>
        <v>14</v>
      </c>
      <c r="Y18" s="78">
        <f t="shared" si="9"/>
        <v>679.88668555240804</v>
      </c>
      <c r="Z18" s="26">
        <f t="shared" si="10"/>
        <v>38000000</v>
      </c>
      <c r="AA18" s="79">
        <v>2</v>
      </c>
      <c r="AB18" s="26">
        <f t="shared" si="11"/>
        <v>76000</v>
      </c>
      <c r="AC18" s="80">
        <f t="shared" si="12"/>
        <v>7.9845238095238091</v>
      </c>
    </row>
    <row r="19" spans="2:29" x14ac:dyDescent="0.2">
      <c r="B19" s="102"/>
      <c r="C19" s="29"/>
      <c r="D19" s="30" t="s">
        <v>43</v>
      </c>
      <c r="E19" s="59">
        <v>40000000</v>
      </c>
      <c r="F19" s="60" t="s">
        <v>1</v>
      </c>
      <c r="G19" s="52">
        <v>300000</v>
      </c>
      <c r="H19" s="44">
        <f t="shared" si="18"/>
        <v>134</v>
      </c>
      <c r="I19" s="44">
        <v>3</v>
      </c>
      <c r="J19" s="45">
        <f t="shared" si="19"/>
        <v>45</v>
      </c>
      <c r="K19" s="43">
        <v>15</v>
      </c>
      <c r="L19" s="86">
        <f t="shared" si="20"/>
        <v>675</v>
      </c>
      <c r="M19" s="42"/>
      <c r="N19" s="44"/>
      <c r="O19" s="44"/>
      <c r="P19" s="44"/>
      <c r="Q19" s="44"/>
      <c r="R19" s="51"/>
      <c r="S19" s="44"/>
      <c r="T19" s="46"/>
      <c r="U19" s="47"/>
      <c r="V19" s="42" t="s">
        <v>45</v>
      </c>
      <c r="W19" s="81">
        <f t="shared" si="7"/>
        <v>679.88668555240804</v>
      </c>
      <c r="X19" s="90">
        <f t="shared" si="8"/>
        <v>14</v>
      </c>
      <c r="Y19" s="81">
        <f t="shared" si="9"/>
        <v>679.88668555240804</v>
      </c>
      <c r="Z19" s="46">
        <f t="shared" si="10"/>
        <v>38000000</v>
      </c>
      <c r="AA19" s="82">
        <v>2</v>
      </c>
      <c r="AB19" s="46">
        <f t="shared" si="11"/>
        <v>76000</v>
      </c>
      <c r="AC19" s="83">
        <f t="shared" si="12"/>
        <v>7.9845238095238091</v>
      </c>
    </row>
    <row r="20" spans="2:29" x14ac:dyDescent="0.2">
      <c r="C20" s="38"/>
      <c r="D20" s="38"/>
      <c r="L20" s="12"/>
      <c r="N20" s="12"/>
      <c r="O20" s="12"/>
      <c r="P20" s="12"/>
      <c r="Q20" s="37"/>
      <c r="R20" s="36"/>
      <c r="S20" s="12"/>
      <c r="T20" s="36"/>
      <c r="U20" s="12"/>
      <c r="V20" s="24"/>
      <c r="W20" s="24"/>
      <c r="X20" s="12"/>
      <c r="Y20" s="12"/>
      <c r="Z20" s="36"/>
      <c r="AA20" s="12"/>
      <c r="AB20" s="36"/>
      <c r="AC20" s="24"/>
    </row>
    <row r="21" spans="2:29" x14ac:dyDescent="0.2">
      <c r="C21" s="38"/>
      <c r="D21" s="38"/>
      <c r="L21" s="12"/>
      <c r="M21" s="10" t="s">
        <v>52</v>
      </c>
      <c r="N21" s="12"/>
      <c r="O21" s="12"/>
      <c r="P21" s="12"/>
      <c r="Q21" s="37"/>
      <c r="R21" s="36"/>
      <c r="S21" s="12"/>
      <c r="T21" s="36"/>
      <c r="U21" s="12"/>
      <c r="V21" s="24"/>
      <c r="W21" s="24"/>
      <c r="X21" s="12"/>
      <c r="Y21" s="12"/>
      <c r="Z21" s="36"/>
      <c r="AA21" s="12"/>
      <c r="AB21" s="36"/>
      <c r="AC21" s="24"/>
    </row>
    <row r="22" spans="2:29" x14ac:dyDescent="0.2">
      <c r="C22" s="38"/>
      <c r="D22" s="38"/>
      <c r="L22" s="12"/>
      <c r="M22" s="10" t="s">
        <v>53</v>
      </c>
      <c r="N22" s="12"/>
      <c r="O22" s="12"/>
      <c r="P22" s="12"/>
      <c r="Q22" s="37"/>
      <c r="R22" s="36"/>
      <c r="S22" s="12"/>
      <c r="T22" s="36"/>
      <c r="U22" s="12"/>
      <c r="V22" s="24"/>
      <c r="W22" s="24"/>
      <c r="X22" s="12"/>
      <c r="Y22" s="12"/>
      <c r="Z22" s="36"/>
      <c r="AA22" s="12"/>
      <c r="AB22" s="36"/>
      <c r="AC22" s="24"/>
    </row>
    <row r="23" spans="2:29" ht="12.75" customHeight="1" x14ac:dyDescent="0.2">
      <c r="M23" s="104" t="s">
        <v>50</v>
      </c>
      <c r="N23" s="104"/>
      <c r="O23" s="104"/>
      <c r="P23" s="104"/>
      <c r="Q23" s="104"/>
      <c r="R23" s="104"/>
      <c r="S23" s="104"/>
      <c r="T23" s="104"/>
      <c r="U23" s="104"/>
    </row>
    <row r="24" spans="2:29" hidden="1" x14ac:dyDescent="0.2">
      <c r="E24" s="103"/>
      <c r="F24" s="103"/>
      <c r="G24" s="103"/>
      <c r="H24" s="103"/>
      <c r="I24" s="103"/>
      <c r="J24" s="103"/>
      <c r="K24" s="103"/>
      <c r="M24" s="104"/>
      <c r="N24" s="104"/>
      <c r="O24" s="104"/>
      <c r="P24" s="104"/>
      <c r="Q24" s="104"/>
      <c r="R24" s="104"/>
      <c r="S24" s="104"/>
      <c r="T24" s="104"/>
      <c r="U24" s="104"/>
    </row>
    <row r="25" spans="2:29" x14ac:dyDescent="0.2">
      <c r="E25" s="103"/>
      <c r="F25" s="103"/>
      <c r="G25" s="103"/>
      <c r="H25" s="103"/>
      <c r="I25" s="103"/>
      <c r="J25" s="103"/>
      <c r="K25" s="103"/>
      <c r="M25" s="10" t="s">
        <v>6</v>
      </c>
    </row>
    <row r="26" spans="2:29" ht="12.75" customHeight="1" x14ac:dyDescent="0.2">
      <c r="E26" s="10"/>
      <c r="M26" s="10" t="s">
        <v>51</v>
      </c>
    </row>
    <row r="27" spans="2:29" x14ac:dyDescent="0.2">
      <c r="E27" s="10"/>
    </row>
  </sheetData>
  <mergeCells count="6">
    <mergeCell ref="M6:U6"/>
    <mergeCell ref="V6:AC6"/>
    <mergeCell ref="E6:L6"/>
    <mergeCell ref="B8:B19"/>
    <mergeCell ref="E24:K25"/>
    <mergeCell ref="M23:U24"/>
  </mergeCells>
  <printOptions horizontalCentered="1"/>
  <pageMargins left="0.25" right="0.25" top="0.75" bottom="0.75" header="0.3" footer="0.3"/>
  <pageSetup paperSize="3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6"/>
  <sheetViews>
    <sheetView workbookViewId="0">
      <selection activeCell="C3" sqref="C3"/>
    </sheetView>
  </sheetViews>
  <sheetFormatPr defaultRowHeight="15" x14ac:dyDescent="0.25"/>
  <cols>
    <col min="2" max="2" width="6" customWidth="1"/>
    <col min="3" max="3" width="8.5703125" customWidth="1"/>
    <col min="4" max="5" width="4.28515625" customWidth="1"/>
    <col min="6" max="6" width="5.28515625" customWidth="1"/>
    <col min="7" max="20" width="4.28515625" customWidth="1"/>
    <col min="21" max="21" width="5.28515625" customWidth="1"/>
    <col min="22" max="22" width="4.28515625" customWidth="1"/>
    <col min="23" max="23" width="6.42578125" customWidth="1"/>
    <col min="24" max="29" width="4.28515625" customWidth="1"/>
    <col min="30" max="30" width="5.42578125" customWidth="1"/>
    <col min="31" max="43" width="4.28515625" customWidth="1"/>
    <col min="44" max="45" width="4.7109375" customWidth="1"/>
    <col min="46" max="46" width="4.28515625" customWidth="1"/>
    <col min="47" max="47" width="5.7109375" customWidth="1"/>
    <col min="48" max="51" width="4.28515625" customWidth="1"/>
  </cols>
  <sheetData>
    <row r="1" spans="1:68" ht="21" x14ac:dyDescent="0.35">
      <c r="Y1" s="69" t="str">
        <f>'Flow and Vol Calcs'!P1</f>
        <v>Yakutat Regional Aquaculture Assn</v>
      </c>
    </row>
    <row r="2" spans="1:68" ht="26.25" x14ac:dyDescent="0.4">
      <c r="Y2" s="72" t="s">
        <v>58</v>
      </c>
    </row>
    <row r="3" spans="1:68" ht="21" x14ac:dyDescent="0.35">
      <c r="C3" s="68"/>
    </row>
    <row r="4" spans="1:68" x14ac:dyDescent="0.25">
      <c r="D4" s="105" t="s">
        <v>8</v>
      </c>
      <c r="E4" s="105"/>
      <c r="F4" s="105" t="s">
        <v>9</v>
      </c>
      <c r="G4" s="105"/>
      <c r="H4" s="105" t="s">
        <v>10</v>
      </c>
      <c r="I4" s="105"/>
      <c r="J4" s="105" t="s">
        <v>11</v>
      </c>
      <c r="K4" s="105"/>
      <c r="L4" s="105" t="s">
        <v>12</v>
      </c>
      <c r="M4" s="105"/>
      <c r="N4" s="105" t="s">
        <v>13</v>
      </c>
      <c r="O4" s="105"/>
      <c r="P4" s="105" t="s">
        <v>14</v>
      </c>
      <c r="Q4" s="105"/>
      <c r="R4" s="105" t="s">
        <v>15</v>
      </c>
      <c r="S4" s="105"/>
      <c r="T4" s="105" t="s">
        <v>16</v>
      </c>
      <c r="U4" s="105"/>
      <c r="V4" s="105" t="s">
        <v>17</v>
      </c>
      <c r="W4" s="105"/>
      <c r="X4" s="115" t="s">
        <v>18</v>
      </c>
      <c r="Y4" s="115"/>
      <c r="Z4" s="115" t="s">
        <v>19</v>
      </c>
      <c r="AA4" s="115"/>
      <c r="AB4" s="105" t="s">
        <v>8</v>
      </c>
      <c r="AC4" s="105"/>
      <c r="AD4" s="105" t="s">
        <v>9</v>
      </c>
      <c r="AE4" s="105"/>
      <c r="AF4" s="105" t="s">
        <v>10</v>
      </c>
      <c r="AG4" s="105"/>
      <c r="AH4" s="105" t="s">
        <v>11</v>
      </c>
      <c r="AI4" s="105"/>
      <c r="AJ4" s="105" t="s">
        <v>12</v>
      </c>
      <c r="AK4" s="105"/>
      <c r="AL4" s="105" t="s">
        <v>13</v>
      </c>
      <c r="AM4" s="105"/>
      <c r="AN4" s="105" t="s">
        <v>14</v>
      </c>
      <c r="AO4" s="105"/>
      <c r="AP4" s="105" t="s">
        <v>15</v>
      </c>
      <c r="AQ4" s="105"/>
      <c r="AR4" s="105" t="s">
        <v>16</v>
      </c>
      <c r="AS4" s="105"/>
      <c r="AT4" s="105" t="s">
        <v>17</v>
      </c>
      <c r="AU4" s="105"/>
      <c r="AV4" s="115" t="s">
        <v>18</v>
      </c>
      <c r="AW4" s="115"/>
      <c r="AX4" s="115" t="s">
        <v>19</v>
      </c>
      <c r="AY4" s="115"/>
    </row>
    <row r="5" spans="1:68" ht="15" customHeight="1" x14ac:dyDescent="0.25">
      <c r="C5" s="116" t="s">
        <v>57</v>
      </c>
      <c r="D5" s="1"/>
      <c r="E5" s="1"/>
      <c r="F5" s="64"/>
      <c r="G5" s="1"/>
      <c r="H5" s="1" t="s">
        <v>0</v>
      </c>
      <c r="I5" s="1"/>
      <c r="J5" s="1"/>
      <c r="K5" s="1"/>
      <c r="L5" s="1"/>
      <c r="M5" s="1"/>
      <c r="N5" s="1"/>
      <c r="O5" s="1"/>
      <c r="P5" s="1"/>
      <c r="Q5" s="1"/>
      <c r="R5" s="74"/>
      <c r="S5" s="74"/>
      <c r="T5" s="2" t="s">
        <v>59</v>
      </c>
      <c r="U5" s="2"/>
      <c r="V5" s="2"/>
      <c r="W5" s="2"/>
      <c r="Z5" s="4"/>
      <c r="AA5" s="4"/>
      <c r="AB5" s="1"/>
      <c r="AC5" s="1"/>
      <c r="AD5" s="64"/>
      <c r="AE5" s="1"/>
      <c r="AF5" s="1" t="s">
        <v>0</v>
      </c>
      <c r="AG5" s="1"/>
      <c r="AH5" s="1"/>
      <c r="AI5" s="1"/>
      <c r="AJ5" s="1"/>
      <c r="AK5" s="1"/>
      <c r="AL5" s="1"/>
      <c r="AM5" s="1"/>
      <c r="AN5" s="1"/>
      <c r="AO5" s="1"/>
      <c r="AP5" s="74"/>
      <c r="AQ5" s="74"/>
      <c r="AR5" s="2" t="s">
        <v>59</v>
      </c>
      <c r="AS5" s="2"/>
      <c r="AT5" s="2"/>
      <c r="AU5" s="2"/>
      <c r="AX5" s="4"/>
      <c r="AY5" s="7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5"/>
      <c r="BO5" s="5"/>
      <c r="BP5" s="5"/>
    </row>
    <row r="6" spans="1:68" x14ac:dyDescent="0.25">
      <c r="C6" s="117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66"/>
      <c r="U6" s="91" t="s">
        <v>56</v>
      </c>
      <c r="V6" s="66"/>
      <c r="W6" s="4" t="s">
        <v>60</v>
      </c>
      <c r="X6" s="4"/>
      <c r="Y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66"/>
      <c r="AS6" s="91" t="s">
        <v>56</v>
      </c>
      <c r="AT6" s="66"/>
      <c r="AU6" s="4" t="s">
        <v>60</v>
      </c>
      <c r="AV6" s="4"/>
      <c r="AW6" s="4"/>
      <c r="AY6" s="7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x14ac:dyDescent="0.25">
      <c r="C7" s="117"/>
      <c r="D7" s="120"/>
      <c r="E7" s="11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119"/>
      <c r="AD7" s="119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7"/>
      <c r="AZ7" s="5"/>
    </row>
    <row r="8" spans="1:68" x14ac:dyDescent="0.25">
      <c r="C8" s="117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7"/>
    </row>
    <row r="9" spans="1:68" x14ac:dyDescent="0.25">
      <c r="C9" s="118"/>
      <c r="D9" s="63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9"/>
    </row>
    <row r="10" spans="1:68" ht="24" customHeight="1" x14ac:dyDescent="0.25">
      <c r="A10" s="106" t="s">
        <v>63</v>
      </c>
      <c r="B10" s="67" t="s">
        <v>61</v>
      </c>
      <c r="C10" s="2"/>
      <c r="D10" s="2">
        <v>8</v>
      </c>
      <c r="E10" s="2"/>
      <c r="F10" s="2">
        <v>10</v>
      </c>
      <c r="G10" s="2"/>
      <c r="H10" s="2">
        <v>6</v>
      </c>
      <c r="I10" s="2"/>
      <c r="J10" s="2">
        <v>3</v>
      </c>
      <c r="K10" s="2"/>
      <c r="L10" s="2">
        <v>2</v>
      </c>
      <c r="M10" s="2"/>
      <c r="N10" s="2">
        <v>1</v>
      </c>
      <c r="O10" s="2"/>
      <c r="P10" s="2">
        <v>1</v>
      </c>
      <c r="Q10" s="2"/>
      <c r="R10" s="2">
        <v>2</v>
      </c>
      <c r="S10" s="2"/>
      <c r="T10" s="2">
        <v>4</v>
      </c>
      <c r="U10" s="2"/>
      <c r="V10" s="2">
        <v>6</v>
      </c>
      <c r="W10" s="2"/>
      <c r="X10" s="2">
        <v>7</v>
      </c>
      <c r="Y10" s="2"/>
      <c r="Z10" s="2">
        <v>8</v>
      </c>
      <c r="AA10" s="2"/>
      <c r="AB10" s="2">
        <v>8</v>
      </c>
      <c r="AC10" s="2"/>
      <c r="AD10" s="2">
        <v>10</v>
      </c>
      <c r="AE10" s="2"/>
      <c r="AF10" s="2">
        <v>6</v>
      </c>
      <c r="AG10" s="2"/>
      <c r="AH10" s="2">
        <v>3</v>
      </c>
      <c r="AI10" s="2"/>
      <c r="AJ10" s="2">
        <v>2</v>
      </c>
      <c r="AK10" s="2"/>
      <c r="AL10" s="2">
        <v>1</v>
      </c>
      <c r="AM10" s="2"/>
      <c r="AN10" s="2">
        <v>1</v>
      </c>
      <c r="AO10" s="2"/>
      <c r="AP10" s="2">
        <v>2</v>
      </c>
      <c r="AQ10" s="2"/>
      <c r="AR10" s="2">
        <v>4</v>
      </c>
      <c r="AS10" s="2"/>
      <c r="AT10" s="2">
        <v>6</v>
      </c>
      <c r="AU10" s="2"/>
      <c r="AV10" s="2">
        <v>7</v>
      </c>
      <c r="AW10" s="2"/>
      <c r="AX10" s="2">
        <v>8</v>
      </c>
      <c r="AY10" s="3"/>
    </row>
    <row r="11" spans="1:68" ht="24" customHeight="1" x14ac:dyDescent="0.25">
      <c r="A11" s="107"/>
      <c r="B11" s="109" t="s">
        <v>64</v>
      </c>
      <c r="C11" s="110"/>
      <c r="E11" s="4">
        <f>D10*30</f>
        <v>240</v>
      </c>
      <c r="F11" s="4"/>
      <c r="G11" s="4">
        <f>F10*30</f>
        <v>300</v>
      </c>
      <c r="H11" s="4"/>
      <c r="I11" s="4">
        <f>H10*30</f>
        <v>180</v>
      </c>
      <c r="J11" s="4"/>
      <c r="K11" s="4">
        <f>J10*30</f>
        <v>90</v>
      </c>
      <c r="L11" s="4"/>
      <c r="M11" s="4">
        <f>L10*30</f>
        <v>60</v>
      </c>
      <c r="N11" s="4"/>
      <c r="O11" s="4">
        <f>N10*30</f>
        <v>30</v>
      </c>
      <c r="P11" s="4"/>
      <c r="Q11" s="4">
        <f>P10*30</f>
        <v>30</v>
      </c>
      <c r="R11" s="4"/>
      <c r="S11" s="4">
        <f>R10*30</f>
        <v>60</v>
      </c>
      <c r="T11" s="4"/>
      <c r="U11" s="4">
        <f>T10*30</f>
        <v>120</v>
      </c>
      <c r="V11" s="4"/>
      <c r="W11" s="4">
        <f>V10*30</f>
        <v>180</v>
      </c>
      <c r="X11" s="4"/>
      <c r="Y11" s="4"/>
      <c r="Z11" s="4"/>
      <c r="AA11" s="4"/>
      <c r="AB11" s="4"/>
      <c r="AC11" s="4">
        <f>AB10*30</f>
        <v>240</v>
      </c>
      <c r="AD11" s="4"/>
      <c r="AE11" s="4">
        <f>AD10*30</f>
        <v>300</v>
      </c>
      <c r="AF11" s="4"/>
      <c r="AG11" s="4">
        <f>AF10*30</f>
        <v>180</v>
      </c>
      <c r="AH11" s="4"/>
      <c r="AI11" s="4">
        <f>AH10*30</f>
        <v>90</v>
      </c>
      <c r="AJ11" s="4"/>
      <c r="AK11" s="4">
        <f>AJ10*30</f>
        <v>60</v>
      </c>
      <c r="AL11" s="4"/>
      <c r="AM11" s="4">
        <f>AL10*30</f>
        <v>30</v>
      </c>
      <c r="AN11" s="4"/>
      <c r="AO11" s="4">
        <f>AN10*30</f>
        <v>30</v>
      </c>
      <c r="AP11" s="4"/>
      <c r="AQ11" s="4">
        <f>AP10*30</f>
        <v>60</v>
      </c>
      <c r="AR11" s="4"/>
      <c r="AS11" s="4">
        <f>AR10*30</f>
        <v>120</v>
      </c>
      <c r="AT11" s="4"/>
      <c r="AU11" s="4">
        <f>AT10*30</f>
        <v>180</v>
      </c>
      <c r="AV11" s="4"/>
      <c r="AW11" s="4"/>
      <c r="AX11" s="4"/>
      <c r="AY11" s="7"/>
    </row>
    <row r="12" spans="1:68" ht="24" customHeight="1" x14ac:dyDescent="0.25">
      <c r="A12" s="107"/>
      <c r="B12" s="109" t="s">
        <v>66</v>
      </c>
      <c r="C12" s="110"/>
      <c r="D12" s="4"/>
      <c r="E12" s="4">
        <f>E11</f>
        <v>240</v>
      </c>
      <c r="F12" s="4"/>
      <c r="G12" s="4">
        <f>E12+G11</f>
        <v>540</v>
      </c>
      <c r="H12" s="4"/>
      <c r="I12" s="4">
        <f>G12+I11</f>
        <v>720</v>
      </c>
      <c r="J12" s="4"/>
      <c r="K12" s="4">
        <f>I12+K11</f>
        <v>810</v>
      </c>
      <c r="L12" s="4"/>
      <c r="M12" s="4">
        <f>K12+M11</f>
        <v>870</v>
      </c>
      <c r="N12" s="4"/>
      <c r="O12" s="4">
        <f>M12+O11</f>
        <v>900</v>
      </c>
      <c r="P12" s="4"/>
      <c r="Q12" s="4">
        <f>O12+Q11</f>
        <v>930</v>
      </c>
      <c r="R12" s="4"/>
      <c r="S12" s="4">
        <f>Q12+S11</f>
        <v>990</v>
      </c>
      <c r="T12" s="4"/>
      <c r="U12" s="4">
        <f>S12+U11</f>
        <v>1110</v>
      </c>
      <c r="V12" s="4"/>
      <c r="W12" s="4">
        <f>U12+W11</f>
        <v>1290</v>
      </c>
      <c r="X12" s="4"/>
      <c r="Y12" s="4"/>
      <c r="Z12" s="4"/>
      <c r="AA12" s="4"/>
      <c r="AB12" s="4"/>
      <c r="AC12" s="4">
        <f>AC11</f>
        <v>240</v>
      </c>
      <c r="AD12" s="4"/>
      <c r="AE12" s="4">
        <f>AC12+AE11</f>
        <v>540</v>
      </c>
      <c r="AF12" s="4"/>
      <c r="AG12" s="4">
        <f>AE12+AG11</f>
        <v>720</v>
      </c>
      <c r="AH12" s="4"/>
      <c r="AI12" s="4">
        <f>AG12+AI11</f>
        <v>810</v>
      </c>
      <c r="AJ12" s="4"/>
      <c r="AK12" s="4">
        <f>AI12+AK11</f>
        <v>870</v>
      </c>
      <c r="AL12" s="4"/>
      <c r="AM12" s="4">
        <f>AK12+AM11</f>
        <v>900</v>
      </c>
      <c r="AN12" s="4"/>
      <c r="AO12" s="4">
        <f>AM12+AO11</f>
        <v>930</v>
      </c>
      <c r="AP12" s="4"/>
      <c r="AQ12" s="4">
        <f>AO12+AQ11</f>
        <v>990</v>
      </c>
      <c r="AR12" s="4"/>
      <c r="AS12" s="4">
        <f>AQ12+AS11</f>
        <v>1110</v>
      </c>
      <c r="AT12" s="4"/>
      <c r="AU12" s="4">
        <f>AS12+AU11</f>
        <v>1290</v>
      </c>
      <c r="AV12" s="4"/>
      <c r="AW12" s="4"/>
      <c r="AX12" s="4"/>
      <c r="AY12" s="7"/>
    </row>
    <row r="13" spans="1:68" ht="22.5" customHeight="1" x14ac:dyDescent="0.25">
      <c r="A13" s="107"/>
      <c r="B13" s="92" t="s">
        <v>62</v>
      </c>
      <c r="C13" s="4"/>
      <c r="D13" s="4">
        <v>5</v>
      </c>
      <c r="E13" s="4"/>
      <c r="F13" s="4">
        <v>6</v>
      </c>
      <c r="G13" s="4"/>
      <c r="H13" s="4">
        <v>5</v>
      </c>
      <c r="I13" s="4"/>
      <c r="J13" s="4">
        <v>4</v>
      </c>
      <c r="K13" s="4"/>
      <c r="L13" s="4">
        <v>3</v>
      </c>
      <c r="M13" s="4"/>
      <c r="N13" s="4">
        <v>3</v>
      </c>
      <c r="O13" s="4"/>
      <c r="P13" s="4">
        <v>3</v>
      </c>
      <c r="Q13" s="4"/>
      <c r="R13" s="4">
        <v>3</v>
      </c>
      <c r="S13" s="4"/>
      <c r="T13" s="4">
        <v>4</v>
      </c>
      <c r="U13" s="4"/>
      <c r="V13" s="4">
        <v>5</v>
      </c>
      <c r="W13" s="4"/>
      <c r="X13" s="4">
        <v>5</v>
      </c>
      <c r="Y13" s="4"/>
      <c r="Z13" s="4">
        <v>5</v>
      </c>
      <c r="AA13" s="4"/>
      <c r="AB13" s="4">
        <v>5</v>
      </c>
      <c r="AC13" s="4"/>
      <c r="AD13" s="4">
        <v>6</v>
      </c>
      <c r="AE13" s="4"/>
      <c r="AF13" s="4">
        <v>5</v>
      </c>
      <c r="AG13" s="4"/>
      <c r="AH13" s="4">
        <v>4</v>
      </c>
      <c r="AI13" s="4"/>
      <c r="AJ13" s="4">
        <v>3</v>
      </c>
      <c r="AK13" s="4"/>
      <c r="AL13" s="4">
        <v>3</v>
      </c>
      <c r="AM13" s="4"/>
      <c r="AN13" s="4">
        <v>3</v>
      </c>
      <c r="AO13" s="4"/>
      <c r="AP13" s="4">
        <v>3</v>
      </c>
      <c r="AQ13" s="4"/>
      <c r="AR13" s="4">
        <v>4</v>
      </c>
      <c r="AS13" s="4"/>
      <c r="AT13" s="4">
        <v>5</v>
      </c>
      <c r="AU13" s="4"/>
      <c r="AV13" s="4">
        <v>5</v>
      </c>
      <c r="AW13" s="4"/>
      <c r="AX13" s="4">
        <v>5</v>
      </c>
      <c r="AY13" s="7"/>
    </row>
    <row r="14" spans="1:68" ht="22.5" customHeight="1" x14ac:dyDescent="0.25">
      <c r="A14" s="107"/>
      <c r="B14" s="111" t="s">
        <v>64</v>
      </c>
      <c r="C14" s="112"/>
      <c r="D14" s="4"/>
      <c r="E14" s="4">
        <f>D13*30</f>
        <v>150</v>
      </c>
      <c r="F14" s="4"/>
      <c r="G14" s="4">
        <f>F13*30</f>
        <v>180</v>
      </c>
      <c r="H14" s="4"/>
      <c r="I14" s="4">
        <f>H13*30</f>
        <v>150</v>
      </c>
      <c r="J14" s="4"/>
      <c r="K14" s="4">
        <f>J13*30</f>
        <v>120</v>
      </c>
      <c r="L14" s="4"/>
      <c r="M14" s="4">
        <f>L13*30</f>
        <v>90</v>
      </c>
      <c r="N14" s="4"/>
      <c r="O14" s="4">
        <f>N13*30</f>
        <v>90</v>
      </c>
      <c r="P14" s="4"/>
      <c r="Q14" s="4">
        <f>P13*30</f>
        <v>90</v>
      </c>
      <c r="R14" s="4"/>
      <c r="S14" s="4">
        <f>R13*30</f>
        <v>90</v>
      </c>
      <c r="T14" s="4"/>
      <c r="U14" s="4">
        <f>T13*30</f>
        <v>120</v>
      </c>
      <c r="V14" s="4"/>
      <c r="W14" s="4">
        <f>V13*30</f>
        <v>150</v>
      </c>
      <c r="X14" s="4"/>
      <c r="Y14" s="4"/>
      <c r="Z14" s="4"/>
      <c r="AA14" s="4"/>
      <c r="AB14" s="4"/>
      <c r="AC14" s="4">
        <f>AB13*30</f>
        <v>150</v>
      </c>
      <c r="AD14" s="4"/>
      <c r="AE14" s="4">
        <f>AD13*30</f>
        <v>180</v>
      </c>
      <c r="AF14" s="4"/>
      <c r="AG14" s="4">
        <f>AF13*30</f>
        <v>150</v>
      </c>
      <c r="AH14" s="4"/>
      <c r="AI14" s="4">
        <f>AH13*30</f>
        <v>120</v>
      </c>
      <c r="AJ14" s="4"/>
      <c r="AK14" s="4">
        <f>AJ13*30</f>
        <v>90</v>
      </c>
      <c r="AL14" s="4"/>
      <c r="AM14" s="4">
        <f>AL13*30</f>
        <v>90</v>
      </c>
      <c r="AN14" s="4"/>
      <c r="AO14" s="4">
        <f>AN13*30</f>
        <v>90</v>
      </c>
      <c r="AP14" s="4"/>
      <c r="AQ14" s="4">
        <f>AP13*30</f>
        <v>90</v>
      </c>
      <c r="AR14" s="4"/>
      <c r="AS14" s="4">
        <f>AR13*30</f>
        <v>120</v>
      </c>
      <c r="AT14" s="4"/>
      <c r="AU14" s="4">
        <f>AT13*30</f>
        <v>150</v>
      </c>
      <c r="AV14" s="4"/>
      <c r="AW14" s="4"/>
      <c r="AX14" s="4"/>
      <c r="AY14" s="7"/>
    </row>
    <row r="15" spans="1:68" ht="22.5" customHeight="1" x14ac:dyDescent="0.25">
      <c r="A15" s="108"/>
      <c r="B15" s="113" t="s">
        <v>65</v>
      </c>
      <c r="C15" s="114"/>
      <c r="D15" s="8"/>
      <c r="E15" s="8">
        <f>E14</f>
        <v>150</v>
      </c>
      <c r="F15" s="8"/>
      <c r="G15" s="8">
        <f>E15+G14</f>
        <v>330</v>
      </c>
      <c r="H15" s="8"/>
      <c r="I15" s="8">
        <f>G15+I14</f>
        <v>480</v>
      </c>
      <c r="J15" s="8"/>
      <c r="K15" s="8">
        <f>I15+K14</f>
        <v>600</v>
      </c>
      <c r="L15" s="8"/>
      <c r="M15" s="8">
        <f>K15+M14</f>
        <v>690</v>
      </c>
      <c r="N15" s="8"/>
      <c r="O15" s="8">
        <f>M15+O14</f>
        <v>780</v>
      </c>
      <c r="P15" s="8"/>
      <c r="Q15" s="8">
        <f>O15+Q14</f>
        <v>870</v>
      </c>
      <c r="R15" s="8"/>
      <c r="S15" s="8">
        <f>Q15+S14</f>
        <v>960</v>
      </c>
      <c r="T15" s="8"/>
      <c r="U15" s="8">
        <f>S15+U14</f>
        <v>1080</v>
      </c>
      <c r="V15" s="8"/>
      <c r="W15" s="8">
        <f>U15+W14</f>
        <v>1230</v>
      </c>
      <c r="X15" s="8"/>
      <c r="Y15" s="8"/>
      <c r="Z15" s="8"/>
      <c r="AA15" s="8"/>
      <c r="AB15" s="8"/>
      <c r="AC15" s="8">
        <f>AC14</f>
        <v>150</v>
      </c>
      <c r="AD15" s="8"/>
      <c r="AE15" s="8">
        <f>AC15+AE14</f>
        <v>330</v>
      </c>
      <c r="AF15" s="8"/>
      <c r="AG15" s="8">
        <f>AE15+AG14</f>
        <v>480</v>
      </c>
      <c r="AH15" s="8"/>
      <c r="AI15" s="8">
        <f>AG15+AI14</f>
        <v>600</v>
      </c>
      <c r="AJ15" s="8"/>
      <c r="AK15" s="8">
        <f>AI15+AK14</f>
        <v>690</v>
      </c>
      <c r="AL15" s="8"/>
      <c r="AM15" s="8">
        <f>AK15+AM14</f>
        <v>780</v>
      </c>
      <c r="AN15" s="8"/>
      <c r="AO15" s="8">
        <f>AM15+AO14</f>
        <v>870</v>
      </c>
      <c r="AP15" s="8"/>
      <c r="AQ15" s="8">
        <f>AO15+AQ14</f>
        <v>960</v>
      </c>
      <c r="AR15" s="8"/>
      <c r="AS15" s="8">
        <f>AQ15+AS14</f>
        <v>1080</v>
      </c>
      <c r="AT15" s="8"/>
      <c r="AU15" s="8">
        <f>AS15+AU14</f>
        <v>1230</v>
      </c>
      <c r="AV15" s="8"/>
      <c r="AW15" s="8"/>
      <c r="AX15" s="8"/>
      <c r="AY15" s="9"/>
    </row>
    <row r="16" spans="1:68" x14ac:dyDescent="0.25">
      <c r="C16" s="6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</sheetData>
  <mergeCells count="32">
    <mergeCell ref="AC7:AD7"/>
    <mergeCell ref="D7:E7"/>
    <mergeCell ref="AN4:AO4"/>
    <mergeCell ref="AP4:AQ4"/>
    <mergeCell ref="AR4:AS4"/>
    <mergeCell ref="Z4:AA4"/>
    <mergeCell ref="AT4:AU4"/>
    <mergeCell ref="AV4:AW4"/>
    <mergeCell ref="AX4:AY4"/>
    <mergeCell ref="AB4:AC4"/>
    <mergeCell ref="AD4:AE4"/>
    <mergeCell ref="AF4:AG4"/>
    <mergeCell ref="AH4:AI4"/>
    <mergeCell ref="AJ4:AK4"/>
    <mergeCell ref="AL4:AM4"/>
    <mergeCell ref="P4:Q4"/>
    <mergeCell ref="R4:S4"/>
    <mergeCell ref="T4:U4"/>
    <mergeCell ref="V4:W4"/>
    <mergeCell ref="X4:Y4"/>
    <mergeCell ref="N4:O4"/>
    <mergeCell ref="A10:A15"/>
    <mergeCell ref="B11:C11"/>
    <mergeCell ref="B12:C12"/>
    <mergeCell ref="B14:C14"/>
    <mergeCell ref="B15:C15"/>
    <mergeCell ref="D4:E4"/>
    <mergeCell ref="F4:G4"/>
    <mergeCell ref="H4:I4"/>
    <mergeCell ref="J4:K4"/>
    <mergeCell ref="L4:M4"/>
    <mergeCell ref="C5:C9"/>
  </mergeCells>
  <printOptions horizontalCentered="1"/>
  <pageMargins left="0.25" right="0.2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Flow and Vol Calcs</vt:lpstr>
      <vt:lpstr>CALENDAR</vt:lpstr>
      <vt:lpstr>'Flow and Vol Calcs'!Print_Area</vt:lpstr>
    </vt:vector>
  </TitlesOfParts>
  <Company>Alaska Dept of Fish and Game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Rabung</dc:creator>
  <cp:lastModifiedBy>Kathy Hansen</cp:lastModifiedBy>
  <cp:lastPrinted>2014-01-24T20:25:34Z</cp:lastPrinted>
  <dcterms:created xsi:type="dcterms:W3CDTF">2013-03-26T23:38:38Z</dcterms:created>
  <dcterms:modified xsi:type="dcterms:W3CDTF">2017-06-15T21:50:33Z</dcterms:modified>
</cp:coreProperties>
</file>